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" i="1"/>
  <c r="I19"/>
  <c r="K19"/>
  <c r="K18"/>
  <c r="K17"/>
  <c r="J19"/>
  <c r="J17"/>
  <c r="J18"/>
  <c r="K20" l="1"/>
  <c r="J20"/>
  <c r="I20"/>
  <c r="L19" l="1"/>
  <c r="L18"/>
  <c r="L17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<sst xmlns="http://schemas.openxmlformats.org/spreadsheetml/2006/main" count="26" uniqueCount="26">
  <si>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</si>
  <si>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</si>
  <si>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</si>
  <si>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</si>
  <si>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</si>
  <si>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</si>
  <si>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</si>
  <si>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</si>
  <si>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</si>
  <si>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</si>
  <si>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</si>
  <si>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</si>
  <si>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</si>
  <si>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</si>
  <si>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</si>
  <si>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</si>
  <si>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</si>
  <si>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</si>
  <si>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</si>
  <si>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</si>
  <si>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</si>
  <si>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</si>
  <si>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</si>
  <si>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НПФ ЭКОС</t>
  </si>
  <si>
    <t>Расчет стоимости проектных работ  № СКС-2023-В-ИП-7.1.13.1-12</t>
  </si>
  <si>
    <t>«Канализационные выпуски 9Дн-110мм. Канализационная линия Дн-225мм. Канализационная линия Дн-250мм» для обеспечения водоотведения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</si>
</sst>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G17" sqref="G17:G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22</v>
      </c>
      <c r="H1" s="4"/>
      <c r="I1" s="2"/>
      <c r="J1" s="2"/>
      <c r="K1" s="2"/>
      <c r="L1" s="2"/>
      <c r="M1" s="2"/>
    </row>
    <row r="2" spans="1:13" s="3" customFormat="1" ht="12.75">
      <c r="E2" s="4"/>
      <c r="F2" s="29" t="s">
        <v>0</v>
      </c>
      <c r="G2" s="29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>
      <c r="F7" s="6" t="s">
        <v>4</v>
      </c>
      <c r="I7" s="7"/>
      <c r="J7" s="7"/>
      <c r="K7" s="7"/>
      <c r="L7" s="7"/>
      <c r="M7" s="7"/>
    </row>
    <row r="8" spans="1:13" s="6" customFormat="1" ht="12.75">
      <c r="F8" s="6" t="s">
        <v>5</v>
      </c>
      <c r="I8" s="7"/>
      <c r="J8" s="7"/>
      <c r="K8" s="7"/>
      <c r="L8" s="7"/>
      <c r="M8" s="7"/>
    </row>
    <row r="9" spans="1:13" s="6" customFormat="1" ht="16.5" customHeight="1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30" t="s">
        <v>24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66.75" customHeight="1">
      <c r="A13" s="31" t="s">
        <v>25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8</v>
      </c>
      <c r="B16" s="32" t="s">
        <v>9</v>
      </c>
      <c r="C16" s="32"/>
      <c r="D16" s="32"/>
      <c r="E16" s="32"/>
      <c r="F16" s="32"/>
      <c r="G16" s="12" t="s">
        <v>10</v>
      </c>
      <c r="I16" s="14" t="s">
        <v>23</v>
      </c>
      <c r="J16" s="14" t="s">
        <v>20</v>
      </c>
      <c r="K16" s="13" t="s">
        <v>21</v>
      </c>
      <c r="L16" s="14" t="s">
        <v>11</v>
      </c>
      <c r="M16" s="14"/>
    </row>
    <row r="17" spans="1:25" s="3" customFormat="1" ht="27" customHeight="1">
      <c r="A17" s="15">
        <v>1</v>
      </c>
      <c r="B17" s="26" t="s">
        <v>12</v>
      </c>
      <c r="C17" s="26"/>
      <c r="D17" s="26"/>
      <c r="E17" s="26"/>
      <c r="F17" s="26"/>
      <c r="G17" s="16"/>
      <c r="I17" s="17"/>
      <c r="J17" s="17">
        <f>450000/1.2</f>
        <v>375000</v>
      </c>
      <c r="K17" s="17">
        <f>1800000*0.25</f>
        <v>450000</v>
      </c>
      <c r="L17" s="17">
        <f>(J17+I17+K17)/3</f>
        <v>275000</v>
      </c>
      <c r="M17" s="17"/>
    </row>
    <row r="18" spans="1:25" s="3" customFormat="1" ht="27" customHeight="1">
      <c r="A18" s="15">
        <v>2</v>
      </c>
      <c r="B18" s="26" t="s">
        <v>13</v>
      </c>
      <c r="C18" s="26"/>
      <c r="D18" s="26"/>
      <c r="E18" s="26"/>
      <c r="F18" s="26"/>
      <c r="G18" s="16"/>
      <c r="I18" s="17">
        <f>1240000/1.2</f>
        <v>1033333.3333333334</v>
      </c>
      <c r="J18" s="17">
        <f>1200000/1.2</f>
        <v>1000000</v>
      </c>
      <c r="K18" s="17">
        <f>1800000*0.65</f>
        <v>1170000</v>
      </c>
      <c r="L18" s="17">
        <f>(J18+I18+K18)/3</f>
        <v>1067777.7777777778</v>
      </c>
      <c r="M18" s="17"/>
    </row>
    <row r="19" spans="1:25" s="3" customFormat="1" ht="27" customHeight="1">
      <c r="A19" s="15">
        <v>3</v>
      </c>
      <c r="B19" s="26" t="s">
        <v>14</v>
      </c>
      <c r="C19" s="26"/>
      <c r="D19" s="26"/>
      <c r="E19" s="26"/>
      <c r="F19" s="26"/>
      <c r="G19" s="16"/>
      <c r="I19" s="17">
        <f>62000/1.2</f>
        <v>51666.666666666672</v>
      </c>
      <c r="J19" s="17">
        <f>150000/1.2</f>
        <v>125000</v>
      </c>
      <c r="K19" s="17">
        <f>1800000*0.1</f>
        <v>180000</v>
      </c>
      <c r="L19" s="17">
        <f>(J19+I19+K19)/3</f>
        <v>118888.88888888889</v>
      </c>
      <c r="M19" s="17"/>
      <c r="Y19" s="3" t="s">
        <v>15</v>
      </c>
    </row>
    <row r="20" spans="1:25" s="3" customFormat="1" ht="27" customHeight="1">
      <c r="A20" s="15"/>
      <c r="B20" s="27" t="s">
        <v>16</v>
      </c>
      <c r="C20" s="27"/>
      <c r="D20" s="27"/>
      <c r="E20" s="27"/>
      <c r="F20" s="27"/>
      <c r="G20" s="18">
        <f>SUM(G17:G19)</f>
        <v>0</v>
      </c>
      <c r="I20" s="17">
        <f>SUM(I17:I19)</f>
        <v>1085000</v>
      </c>
      <c r="J20" s="17">
        <f>SUM(J17:J19)</f>
        <v>1500000</v>
      </c>
      <c r="K20" s="17">
        <f>SUM(K17:K19)</f>
        <v>1800000</v>
      </c>
      <c r="L20" s="17">
        <f>(J20+I20+K20)/3</f>
        <v>1461666.6666666667</v>
      </c>
      <c r="M20" s="17"/>
    </row>
    <row r="21" spans="1:25" s="9" customFormat="1" ht="27" customHeight="1">
      <c r="A21" s="15"/>
      <c r="B21" s="28" t="s">
        <v>17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4" t="s">
        <v>18</v>
      </c>
      <c r="C22" s="24"/>
      <c r="D22" s="24"/>
      <c r="E22" s="24"/>
      <c r="F22" s="24"/>
      <c r="G22" s="18">
        <f>G20+G21</f>
        <v>0</v>
      </c>
      <c r="I22" s="17">
        <f>I20*1.2</f>
        <v>1302000</v>
      </c>
      <c r="J22" s="17">
        <f>J20*1.2</f>
        <v>1800000</v>
      </c>
      <c r="K22" s="17"/>
      <c r="L22" s="17">
        <f>L20*1.2</f>
        <v>1754000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25" t="s">
        <v>19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2023-05-25T12:17:35Z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